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Retro" sheetId="1" r:id="rId1"/>
  </sheets>
  <definedNames>
    <definedName name="_xlnm.Print_Area" localSheetId="0">'Retro'!$A$1:$E$45</definedName>
  </definedNames>
  <calcPr fullCalcOnLoad="1"/>
</workbook>
</file>

<file path=xl/sharedStrings.xml><?xml version="1.0" encoding="utf-8"?>
<sst xmlns="http://schemas.openxmlformats.org/spreadsheetml/2006/main" count="34" uniqueCount="30">
  <si>
    <t>Rank</t>
  </si>
  <si>
    <t>Terminal Degree</t>
  </si>
  <si>
    <t>Base</t>
  </si>
  <si>
    <t>Minimum Salary</t>
  </si>
  <si>
    <t xml:space="preserve">Article XIII-A: </t>
  </si>
  <si>
    <t>Minimum Salary Formula</t>
  </si>
  <si>
    <t>Retroactive Pay Spreadsheet</t>
  </si>
  <si>
    <t>(See directions for entering these data.)</t>
  </si>
  <si>
    <t>March 2005 Adjusted Salary</t>
  </si>
  <si>
    <t>Salary Effective March 1, 2005</t>
  </si>
  <si>
    <t>3% Base Increase</t>
  </si>
  <si>
    <t>Salary Effective July 1, 2005</t>
  </si>
  <si>
    <t>Section O Merit Increase</t>
  </si>
  <si>
    <t>Salary Effective September 1, 2005</t>
  </si>
  <si>
    <t>2005 Terminal Degree Adjustment</t>
  </si>
  <si>
    <t>2005 Promotion Increase</t>
  </si>
  <si>
    <t>Professor</t>
  </si>
  <si>
    <r>
      <t xml:space="preserve">Academic Rank </t>
    </r>
    <r>
      <rPr>
        <b/>
        <sz val="10"/>
        <rFont val="Arial"/>
        <family val="2"/>
      </rPr>
      <t>on March 1, 2005</t>
    </r>
    <r>
      <rPr>
        <sz val="10"/>
        <rFont val="Arial"/>
        <family val="2"/>
      </rPr>
      <t>:</t>
    </r>
  </si>
  <si>
    <r>
      <t xml:space="preserve">Terminal Degree </t>
    </r>
    <r>
      <rPr>
        <b/>
        <sz val="10"/>
        <rFont val="Arial"/>
        <family val="2"/>
      </rPr>
      <t>credited on September 1, 2005</t>
    </r>
    <r>
      <rPr>
        <sz val="10"/>
        <rFont val="Arial"/>
        <family val="2"/>
      </rPr>
      <t>:</t>
    </r>
  </si>
  <si>
    <r>
      <t xml:space="preserve">Promoted </t>
    </r>
    <r>
      <rPr>
        <b/>
        <sz val="10"/>
        <rFont val="Arial"/>
        <family val="2"/>
      </rPr>
      <t>effective September 1, 2005</t>
    </r>
    <r>
      <rPr>
        <sz val="10"/>
        <rFont val="Arial"/>
        <family val="2"/>
      </rPr>
      <t>:</t>
    </r>
  </si>
  <si>
    <t>Old Increases</t>
  </si>
  <si>
    <r>
      <t xml:space="preserve">Years of Full-time Teaching/Library Experience </t>
    </r>
    <r>
      <rPr>
        <b/>
        <sz val="10"/>
        <rFont val="Arial"/>
        <family val="2"/>
      </rPr>
      <t>as of May 31, 2005</t>
    </r>
    <r>
      <rPr>
        <sz val="10"/>
        <rFont val="Arial"/>
        <family val="2"/>
      </rPr>
      <t>:</t>
    </r>
  </si>
  <si>
    <r>
      <t>Terminal Degree (</t>
    </r>
    <r>
      <rPr>
        <b/>
        <sz val="10"/>
        <rFont val="Arial"/>
        <family val="2"/>
      </rPr>
      <t>as of March 1, 2005</t>
    </r>
    <r>
      <rPr>
        <sz val="10"/>
        <rFont val="Arial"/>
        <family val="2"/>
      </rPr>
      <t>):</t>
    </r>
  </si>
  <si>
    <t>Article XIII-A (Minimum Salary Formula) Adjustment</t>
  </si>
  <si>
    <r>
      <t>Years of Full-time Professional Experience (</t>
    </r>
    <r>
      <rPr>
        <b/>
        <sz val="10"/>
        <rFont val="Arial"/>
        <family val="2"/>
      </rPr>
      <t>prior to hire</t>
    </r>
    <r>
      <rPr>
        <sz val="10"/>
        <rFont val="Arial"/>
        <family val="2"/>
      </rPr>
      <t>):</t>
    </r>
  </si>
  <si>
    <r>
      <t xml:space="preserve">Enter your Annual Salary </t>
    </r>
    <r>
      <rPr>
        <b/>
        <sz val="10"/>
        <rFont val="Arial"/>
        <family val="2"/>
      </rPr>
      <t>as of February 28, 2005</t>
    </r>
    <r>
      <rPr>
        <sz val="10"/>
        <rFont val="Arial"/>
        <family val="2"/>
      </rPr>
      <t>:</t>
    </r>
  </si>
  <si>
    <t>Retroactive Pay Owed on Base Salary Increases Listed Above</t>
  </si>
  <si>
    <t>Full-time Teaching/Library Experience</t>
  </si>
  <si>
    <t>Professional Experience</t>
  </si>
  <si>
    <t>No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</si>
</sst>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000_);_(* \(#,##0.0000\);_(* &quot;-&quot;????_);_(@_)"/>
    <numFmt numFmtId="168" formatCode="0.0000%"/>
    <numFmt numFmtId="169" formatCode="0.000%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_(* #,##0.00000_);_(* \(#,##0.00000\);_(* &quot;-&quot;????_);_(@_)"/>
    <numFmt numFmtId="180" formatCode="_(* #,##0.000000_);_(* \(#,##0.000000\);_(* &quot;-&quot;????_);_(@_)"/>
    <numFmt numFmtId="181" formatCode="_(* #,##0.0000000_);_(* \(#,##0.0000000\);_(* &quot;-&quot;????_);_(@_)"/>
    <numFmt numFmtId="182" formatCode="_(* #,##0.00000000_);_(* \(#,##0.00000000\);_(* &quot;-&quot;????_);_(@_)"/>
    <numFmt numFmtId="183" formatCode="_(* #,##0.000000000_);_(* \(#,##0.000000000\);_(* &quot;-&quot;????_);_(@_)"/>
    <numFmt numFmtId="184" formatCode="_(* #,##0.0000000000_);_(* \(#,##0.0000000000\);_(* &quot;-&quot;????_);_(@_)"/>
    <numFmt numFmtId="185" formatCode="_(* #,##0.00000000000_);_(* \(#,##0.00000000000\);_(* &quot;-&quot;????_);_(@_)"/>
    <numFmt numFmtId="186" formatCode="0.0000000"/>
    <numFmt numFmtId="187" formatCode="0.00000000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&quot;$&quot;#,##0.0_);\(&quot;$&quot;#,##0.0\)"/>
    <numFmt numFmtId="191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5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5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2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42" fontId="0" fillId="0" borderId="0" xfId="0" applyNumberFormat="1" applyFont="1" applyBorder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89" fontId="0" fillId="0" borderId="1" xfId="0" applyNumberForma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18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2" fontId="0" fillId="0" borderId="1" xfId="0" applyNumberFormat="1" applyBorder="1" applyAlignment="1" applyProtection="1">
      <alignment/>
      <protection/>
    </xf>
    <xf numFmtId="42" fontId="0" fillId="0" borderId="0" xfId="0" applyNumberFormat="1" applyBorder="1" applyAlignment="1" applyProtection="1">
      <alignment/>
      <protection/>
    </xf>
    <xf numFmtId="42" fontId="1" fillId="0" borderId="0" xfId="0" applyNumberFormat="1" applyFont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42" fontId="0" fillId="0" borderId="2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42" fontId="0" fillId="0" borderId="5" xfId="0" applyNumberFormat="1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2" fontId="0" fillId="0" borderId="5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9" fontId="0" fillId="0" borderId="1" xfId="0" applyNumberFormat="1" applyBorder="1" applyAlignment="1" applyProtection="1">
      <alignment/>
      <protection/>
    </xf>
    <xf numFmtId="9" fontId="0" fillId="0" borderId="0" xfId="0" applyNumberForma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42" fontId="1" fillId="0" borderId="0" xfId="0" applyNumberFormat="1" applyFont="1" applyBorder="1" applyAlignment="1" applyProtection="1">
      <alignment horizontal="right"/>
      <protection/>
    </xf>
    <xf numFmtId="0" fontId="0" fillId="0" borderId="7" xfId="0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5" fontId="1" fillId="0" borderId="0" xfId="0" applyNumberFormat="1" applyFont="1" applyAlignment="1" applyProtection="1">
      <alignment horizontal="left"/>
      <protection/>
    </xf>
    <xf numFmtId="44" fontId="0" fillId="0" borderId="0" xfId="0" applyNumberForma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9" fontId="4" fillId="0" borderId="0" xfId="0" applyNumberFormat="1" applyFont="1" applyBorder="1" applyAlignment="1" applyProtection="1">
      <alignment/>
      <protection/>
    </xf>
    <xf numFmtId="15" fontId="3" fillId="2" borderId="0" xfId="0" applyNumberFormat="1" applyFont="1" applyFill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center"/>
      <protection locked="0"/>
    </xf>
    <xf numFmtId="42" fontId="3" fillId="2" borderId="0" xfId="0" applyNumberFormat="1" applyFont="1" applyFill="1" applyAlignment="1" applyProtection="1">
      <alignment/>
      <protection locked="0"/>
    </xf>
    <xf numFmtId="0" fontId="3" fillId="2" borderId="0" xfId="0" applyNumberFormat="1" applyFont="1" applyFill="1" applyAlignment="1" applyProtection="1">
      <alignment horizontal="center"/>
      <protection locked="0"/>
    </xf>
    <xf numFmtId="15" fontId="1" fillId="0" borderId="0" xfId="0" applyNumberFormat="1" applyFont="1" applyAlignment="1" applyProtection="1">
      <alignment horizontal="center"/>
      <protection/>
    </xf>
    <xf numFmtId="2" fontId="3" fillId="2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5" sqref="C5"/>
    </sheetView>
  </sheetViews>
  <sheetFormatPr defaultColWidth="9.140625" defaultRowHeight="12.75"/>
  <cols>
    <col min="1" max="1" width="58.7109375" style="2" bestFit="1" customWidth="1"/>
    <col min="2" max="2" width="2.7109375" style="2" customWidth="1"/>
    <col min="3" max="3" width="12.7109375" style="2" customWidth="1"/>
    <col min="4" max="4" width="2.7109375" style="2" customWidth="1"/>
    <col min="5" max="5" width="12.8515625" style="2" hidden="1" customWidth="1"/>
    <col min="6" max="16384" width="8.8515625" style="2" customWidth="1"/>
  </cols>
  <sheetData>
    <row r="1" spans="1:5" ht="12.75">
      <c r="A1" s="51" t="s">
        <v>6</v>
      </c>
      <c r="B1" s="51"/>
      <c r="C1" s="51"/>
      <c r="D1" s="51"/>
      <c r="E1" s="51"/>
    </row>
    <row r="2" spans="1:5" ht="12.75">
      <c r="A2" s="51" t="s">
        <v>7</v>
      </c>
      <c r="B2" s="51"/>
      <c r="C2" s="51"/>
      <c r="D2" s="51"/>
      <c r="E2" s="5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4" ht="12.75">
      <c r="A5" s="8" t="s">
        <v>17</v>
      </c>
      <c r="C5" s="47" t="s">
        <v>16</v>
      </c>
      <c r="D5" s="4"/>
    </row>
    <row r="6" spans="1:5" ht="12.75">
      <c r="A6" s="8" t="s">
        <v>21</v>
      </c>
      <c r="C6" s="52">
        <v>15</v>
      </c>
      <c r="D6" s="5"/>
      <c r="E6" s="3"/>
    </row>
    <row r="7" spans="1:5" ht="12.75">
      <c r="A7" s="8" t="s">
        <v>22</v>
      </c>
      <c r="C7" s="50" t="s">
        <v>29</v>
      </c>
      <c r="D7" s="6"/>
      <c r="E7" s="43"/>
    </row>
    <row r="8" spans="1:5" ht="12.75">
      <c r="A8" s="8" t="s">
        <v>24</v>
      </c>
      <c r="C8" s="52">
        <v>14</v>
      </c>
      <c r="D8" s="6"/>
      <c r="E8" s="7"/>
    </row>
    <row r="9" spans="1:5" ht="12.75">
      <c r="A9" s="8" t="s">
        <v>18</v>
      </c>
      <c r="C9" s="48" t="s">
        <v>29</v>
      </c>
      <c r="D9" s="6"/>
      <c r="E9" s="5"/>
    </row>
    <row r="10" spans="1:5" ht="12.75">
      <c r="A10" s="8" t="s">
        <v>19</v>
      </c>
      <c r="C10" s="48" t="s">
        <v>29</v>
      </c>
      <c r="D10" s="6"/>
      <c r="E10" s="5"/>
    </row>
    <row r="11" spans="1:5" ht="12.75">
      <c r="A11" s="3"/>
      <c r="C11" s="6"/>
      <c r="D11" s="1"/>
      <c r="E11" s="5"/>
    </row>
    <row r="12" spans="1:4" ht="12.75">
      <c r="A12" s="8" t="s">
        <v>25</v>
      </c>
      <c r="C12" s="49">
        <v>56984</v>
      </c>
      <c r="D12" s="9"/>
    </row>
    <row r="13" spans="1:4" ht="13.5" thickBot="1">
      <c r="A13" s="33" t="s">
        <v>23</v>
      </c>
      <c r="B13" s="33"/>
      <c r="C13" s="22">
        <f>IF($C$44-$C$12&gt;0,$C$44-$C$12,0)</f>
        <v>840</v>
      </c>
      <c r="D13" s="11"/>
    </row>
    <row r="14" spans="1:4" ht="12.75">
      <c r="A14" s="2" t="s">
        <v>8</v>
      </c>
      <c r="C14" s="13">
        <f>SUM(C12:C13)</f>
        <v>57824</v>
      </c>
      <c r="D14" s="12"/>
    </row>
    <row r="15" spans="3:4" ht="12.75">
      <c r="C15" s="13"/>
      <c r="D15" s="12"/>
    </row>
    <row r="16" spans="3:4" ht="12.75">
      <c r="C16" s="13"/>
      <c r="D16" s="12"/>
    </row>
    <row r="17" spans="1:5" ht="12.75">
      <c r="A17" s="2" t="s">
        <v>12</v>
      </c>
      <c r="C17" s="13">
        <f>400+IF(OR($C$5="Professor",$C$5="Senior Lib"),300,0)+IF(OR($C$5="Associate",$C$5="Librarian"),200,0)+IF(OR($C$5="Assistant",$C$5="Assoc Lib"),100,0)</f>
        <v>700</v>
      </c>
      <c r="D17" s="14"/>
      <c r="E17" s="14"/>
    </row>
    <row r="18" spans="1:5" ht="13.5" thickBot="1">
      <c r="A18" s="34" t="s">
        <v>10</v>
      </c>
      <c r="B18" s="33"/>
      <c r="C18" s="22">
        <f>(C14+C17)*3%</f>
        <v>1755.72</v>
      </c>
      <c r="D18" s="14"/>
      <c r="E18" s="16"/>
    </row>
    <row r="19" spans="1:5" ht="12.75">
      <c r="A19" s="2" t="s">
        <v>9</v>
      </c>
      <c r="C19" s="20">
        <f>SUM(C17:C18,C14)</f>
        <v>60279.72</v>
      </c>
      <c r="D19" s="14"/>
      <c r="E19" s="16"/>
    </row>
    <row r="20" spans="3:5" ht="12.75">
      <c r="C20" s="20"/>
      <c r="D20" s="14"/>
      <c r="E20" s="16"/>
    </row>
    <row r="21" spans="1:5" ht="12.75">
      <c r="A21" s="15"/>
      <c r="C21" s="23"/>
      <c r="D21" s="14"/>
      <c r="E21" s="17"/>
    </row>
    <row r="22" spans="1:5" ht="12.75">
      <c r="A22" s="2" t="s">
        <v>12</v>
      </c>
      <c r="C22" s="13">
        <f>400+IF(OR($C$5="Professor",$C$5="Senior Lib"),300,0)+IF(OR($C$5="Associate",$C$5="Librarian"),200,0)+IF(OR($C$5="Assistant",$C$5="Assoc Lib"),100,0)</f>
        <v>700</v>
      </c>
      <c r="D22" s="19"/>
      <c r="E22" s="16"/>
    </row>
    <row r="23" spans="1:5" ht="13.5" thickBot="1">
      <c r="A23" s="34" t="s">
        <v>10</v>
      </c>
      <c r="B23" s="33"/>
      <c r="C23" s="22">
        <f>(C19+C22)*3%</f>
        <v>1829.3916</v>
      </c>
      <c r="D23" s="19"/>
      <c r="E23" s="16"/>
    </row>
    <row r="24" spans="1:5" ht="12.75">
      <c r="A24" s="2" t="s">
        <v>11</v>
      </c>
      <c r="C24" s="20">
        <f>SUM(C22:C23,C19)</f>
        <v>62809.111600000004</v>
      </c>
      <c r="D24" s="19"/>
      <c r="E24" s="16"/>
    </row>
    <row r="25" spans="3:5" ht="12.75">
      <c r="C25" s="20"/>
      <c r="D25" s="19"/>
      <c r="E25" s="16"/>
    </row>
    <row r="26" spans="1:5" s="21" customFormat="1" ht="12.75">
      <c r="A26" s="42"/>
      <c r="C26" s="23"/>
      <c r="D26" s="19"/>
      <c r="E26" s="44" t="s">
        <v>20</v>
      </c>
    </row>
    <row r="27" spans="1:5" ht="12.75">
      <c r="A27" s="42" t="s">
        <v>14</v>
      </c>
      <c r="B27" s="21"/>
      <c r="C27" s="20">
        <f>IF(AND(NOT(C7="Yes"),C9="Yes"),2531,0)</f>
        <v>0</v>
      </c>
      <c r="D27" s="19"/>
      <c r="E27" s="20">
        <f>IF(AND(NOT(C7="Yes"),C9="Yes"),2385,0)</f>
        <v>0</v>
      </c>
    </row>
    <row r="28" spans="1:5" ht="13.5" thickBot="1">
      <c r="A28" s="33" t="s">
        <v>15</v>
      </c>
      <c r="B28" s="33"/>
      <c r="C28" s="18">
        <f>IF(C10="Yes",IF(C5="Lib Assoc",MAX((C24+C27)*5%,2455),0)+IF(OR(C5="Instructor",C5="Asst Lib"),MAX((C24+C27)*5%,3375),0)+IF(OR(C5="Assistant",C5="Assoc Lib"),MAX((C24+C27)*5%,3745),0)+IF(OR(C5="Associate",C5="Librarian"),MAX((C24+C27)*5%,4175),0),0)</f>
        <v>0</v>
      </c>
      <c r="D28" s="19"/>
      <c r="E28" s="18">
        <f>IF(C10="Yes",IF(C5="Lib Assoc",MAX((C12+E27)*5%,2314),0)+IF(OR(C5="Instructor",C5="Asst Lib"),MAX((C12+E27)*5%,3181),0)+IF(OR(C5="Assistant",C5="Assoc Lib"),MAX((C12+E27)*5%,3529),0)+IF(OR(C5="Associate",C5="Librarian"),MAX((C12+E27)*5%,3934),0),0)</f>
        <v>0</v>
      </c>
    </row>
    <row r="29" spans="1:5" s="21" customFormat="1" ht="12.75">
      <c r="A29" s="21" t="s">
        <v>13</v>
      </c>
      <c r="C29" s="23">
        <f>C24+C27+C28</f>
        <v>62809.111600000004</v>
      </c>
      <c r="D29" s="19"/>
      <c r="E29" s="20">
        <f>MAX(C12+E27+E28,E44)</f>
        <v>56984</v>
      </c>
    </row>
    <row r="30" spans="3:5" s="21" customFormat="1" ht="12.75">
      <c r="C30" s="23"/>
      <c r="D30" s="19"/>
      <c r="E30" s="20"/>
    </row>
    <row r="31" spans="1:5" ht="12.75">
      <c r="A31" s="35"/>
      <c r="B31" s="21"/>
      <c r="C31" s="23"/>
      <c r="D31" s="19"/>
      <c r="E31" s="16"/>
    </row>
    <row r="32" spans="1:3" s="21" customFormat="1" ht="12.75">
      <c r="A32" s="45" t="s">
        <v>26</v>
      </c>
      <c r="B32" s="45"/>
      <c r="C32" s="46">
        <f>IF(AND(C9="No",C10="No"),(17.6*(C19-C12)+8.2*(C24-C12)+19*(C29-C12))/52,(17.6*(C19-C12)+8.2*(C24-C12)+19*(E29-C12))/52)</f>
        <v>4162.455913846156</v>
      </c>
    </row>
    <row r="33" spans="1:3" ht="12.75">
      <c r="A33" s="36"/>
      <c r="B33" s="21"/>
      <c r="C33" s="37"/>
    </row>
    <row r="34" ht="12.75">
      <c r="C34" s="24"/>
    </row>
    <row r="35" spans="3:4" ht="12.75">
      <c r="C35" s="10"/>
      <c r="D35" s="21"/>
    </row>
    <row r="36" spans="1:4" ht="12.75">
      <c r="A36" s="38"/>
      <c r="B36" s="25"/>
      <c r="C36" s="26"/>
      <c r="D36" s="27"/>
    </row>
    <row r="37" spans="1:4" ht="12.75">
      <c r="A37" s="39" t="s">
        <v>4</v>
      </c>
      <c r="B37" s="21"/>
      <c r="C37" s="23"/>
      <c r="D37" s="28"/>
    </row>
    <row r="38" spans="1:4" ht="12.75">
      <c r="A38" s="39" t="s">
        <v>5</v>
      </c>
      <c r="B38" s="21"/>
      <c r="C38" s="23"/>
      <c r="D38" s="28"/>
    </row>
    <row r="39" spans="1:5" ht="12.75">
      <c r="A39" s="40" t="s">
        <v>2</v>
      </c>
      <c r="B39" s="21"/>
      <c r="C39" s="23">
        <v>33210</v>
      </c>
      <c r="D39" s="28"/>
      <c r="E39" s="23">
        <v>33210</v>
      </c>
    </row>
    <row r="40" spans="1:5" ht="12.75">
      <c r="A40" s="40" t="s">
        <v>0</v>
      </c>
      <c r="B40" s="21"/>
      <c r="C40" s="13">
        <f>IF(OR($C$5="Professor",$C$5="Senior Lib"),16620,0)+IF(OR($C$5="Associate",$C$5="Librarian"),10925,0)+IF(OR($C$5="Assistant",$C$5="Assoc Lib"),5350,0)</f>
        <v>16620</v>
      </c>
      <c r="D40" s="28"/>
      <c r="E40" s="13">
        <f>IF(OR($C$5="Associate",$C$5="Librarian"),16620,0)+IF(OR($C$5="Assistant",$C$5="Assoc Lib"),10925,0)+IF(OR($C$5="Instructor",$C$5="Asst Lib"),5350,0)</f>
        <v>0</v>
      </c>
    </row>
    <row r="41" spans="1:5" ht="12.75">
      <c r="A41" s="40" t="s">
        <v>1</v>
      </c>
      <c r="B41" s="21"/>
      <c r="C41" s="23">
        <f>IF($C$7="Yes",2385,0)</f>
        <v>0</v>
      </c>
      <c r="D41" s="28"/>
      <c r="E41" s="23">
        <f>IF(OR($C$7="Yes",$C$9="Yes"),2385,0)</f>
        <v>0</v>
      </c>
    </row>
    <row r="42" spans="1:5" ht="12.75">
      <c r="A42" s="40" t="s">
        <v>27</v>
      </c>
      <c r="B42" s="21"/>
      <c r="C42" s="23">
        <f>420*$C$6</f>
        <v>6300</v>
      </c>
      <c r="D42" s="28"/>
      <c r="E42" s="23">
        <f>420*$C$6</f>
        <v>6300</v>
      </c>
    </row>
    <row r="43" spans="1:5" ht="12.75">
      <c r="A43" s="40" t="s">
        <v>28</v>
      </c>
      <c r="B43" s="21"/>
      <c r="C43" s="29">
        <f>121*$C$8</f>
        <v>1694</v>
      </c>
      <c r="D43" s="28"/>
      <c r="E43" s="29">
        <f>121*$C$8</f>
        <v>1694</v>
      </c>
    </row>
    <row r="44" spans="1:5" ht="12.75">
      <c r="A44" s="40" t="s">
        <v>3</v>
      </c>
      <c r="B44" s="21"/>
      <c r="C44" s="23">
        <f>SUM(C39:C43)</f>
        <v>57824</v>
      </c>
      <c r="D44" s="28"/>
      <c r="E44" s="23">
        <f>SUM(E39:E43)</f>
        <v>41204</v>
      </c>
    </row>
    <row r="45" spans="1:4" ht="12.75">
      <c r="A45" s="41"/>
      <c r="B45" s="30"/>
      <c r="C45" s="31"/>
      <c r="D45" s="32"/>
    </row>
  </sheetData>
  <sheetProtection sheet="1" objects="1" scenarios="1" selectLockedCells="1"/>
  <mergeCells count="2">
    <mergeCell ref="A1:E1"/>
    <mergeCell ref="A2:E2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F.McGee</dc:creator>
  <cp:keywords/>
  <dc:description/>
  <cp:lastModifiedBy>Christopher O'Donnell</cp:lastModifiedBy>
  <cp:lastPrinted>2006-01-16T15:48:11Z</cp:lastPrinted>
  <dcterms:created xsi:type="dcterms:W3CDTF">2001-04-01T18:24:49Z</dcterms:created>
  <dcterms:modified xsi:type="dcterms:W3CDTF">2006-01-16T22:09:09Z</dcterms:modified>
  <cp:category/>
  <cp:version/>
  <cp:contentType/>
  <cp:contentStatus/>
</cp:coreProperties>
</file>